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1580" activeTab="0"/>
  </bookViews>
  <sheets>
    <sheet name="Сравнение налоговой нагрузки" sheetId="1" r:id="rId1"/>
  </sheets>
  <definedNames>
    <definedName name="_xlnm.Print_Area" localSheetId="0">'Сравнение налоговой нагрузки'!$B$2:$F$59</definedName>
  </definedNames>
  <calcPr fullCalcOnLoad="1"/>
</workbook>
</file>

<file path=xl/comments1.xml><?xml version="1.0" encoding="utf-8"?>
<comments xmlns="http://schemas.openxmlformats.org/spreadsheetml/2006/main">
  <authors>
    <author>Bovsha</author>
    <author>s.shelaikin</author>
  </authors>
  <commentList>
    <comment ref="C9" authorId="0">
      <text>
        <r>
          <rPr>
            <b/>
            <sz val="10"/>
            <rFont val="Tahoma"/>
            <family val="2"/>
          </rPr>
          <t>Выбрать коэффициент в зависимости от города, в котором действует закон об ЕНВД</t>
        </r>
      </text>
    </comment>
    <comment ref="C8" authorId="0">
      <text>
        <r>
          <rPr>
            <b/>
            <sz val="10"/>
            <rFont val="Tahoma"/>
            <family val="2"/>
          </rPr>
          <t>Коэффициент-дефлятор для ЕНВД на 2014 год 1,672
Изменить коэффициент, если он поменяется с 2014 года.</t>
        </r>
      </text>
    </comment>
    <comment ref="C7" authorId="0">
      <text>
        <r>
          <rPr>
            <b/>
            <sz val="10"/>
            <rFont val="Tahoma"/>
            <family val="2"/>
          </rPr>
          <t>Бытовые услуги - 7500
Услуги по перевозке грузов - 6000
Услуги по перевозке пассажиров - 1500
Розничная торговля через объекты с торговым залом - 1800
Розничная торговля через объекты без торговых залов - 9000
(ст. 346.29 НК РФ)</t>
        </r>
      </text>
    </comment>
    <comment ref="C6" authorId="0">
      <text>
        <r>
          <rPr>
            <b/>
            <sz val="10"/>
            <rFont val="Tahoma"/>
            <family val="2"/>
          </rPr>
          <t>Бытовые услуги - количество работников
Услуги по перевозке грузов - количество транспортных средств
Услуги по перевозке пассажиров - количество посадочных мест
Розничная торговля через объекты с торговым залом - площадь зала
Розничная торговля через объекты без торговых залов - количество торговых мест
(ст. 346.29 НК РФ)</t>
        </r>
      </text>
    </comment>
    <comment ref="E39" authorId="0">
      <text>
        <r>
          <rPr>
            <b/>
            <sz val="10"/>
            <rFont val="Tahoma"/>
            <family val="2"/>
          </rPr>
          <t>Изменить значение, если в регионе действует пониженная ставка налога для компаний на упрощенке</t>
        </r>
      </text>
    </comment>
    <comment ref="C21" authorId="0">
      <text>
        <r>
          <rPr>
            <b/>
            <sz val="10"/>
            <rFont val="Tahoma"/>
            <family val="2"/>
          </rPr>
          <t>Изменить значение, если для основного вида деятельности компании установлен другой тариф</t>
        </r>
      </text>
    </comment>
    <comment ref="F25" authorId="1">
      <text>
        <r>
          <rPr>
            <b/>
            <sz val="9"/>
            <rFont val="Tahoma"/>
            <family val="2"/>
          </rPr>
          <t>Предполагается, что большая часть входящих услуг будет без НДС. Эта величина может изменяться в зависимости от того с какими контрагентами работает компания, с НДС или без НДС.</t>
        </r>
      </text>
    </comment>
    <comment ref="D13" authorId="1">
      <text>
        <r>
          <rPr>
            <b/>
            <sz val="9"/>
            <rFont val="Tahoma"/>
            <family val="2"/>
          </rPr>
          <t>Коэффициент-дефлятор для УСН на 2014 год 1,067
45 000 000*1,067= 47 800 000</t>
        </r>
      </text>
    </comment>
    <comment ref="E16" authorId="1">
      <text>
        <r>
          <rPr>
            <b/>
            <sz val="9"/>
            <rFont val="Tahoma"/>
            <family val="2"/>
          </rPr>
          <t xml:space="preserve">
2 000 000 руб. общехозяйственные расходы ежемесячно. Расшифровка: 1 100 000 аренда офиса, 375 000 оплата за обеспечение управления, содержания и эксплуатации помещения, 70 000 уборка помещения, 130 000 связь (включая мобильную), 200 000 командировочные расходы, 125 000 руб. прочие расходы (включая канцелярку и химию).
24 000 000 руб. в год общехозяйственные расходы.
************************************************************
22 000 000 руб. в год зарплата с страховыми взносами и НДФЛ.
1 410 000 руб. зарплата с НДФЛ в месяц. 1 410 000 х 12=16 920 000 руб. в год зарплата с НДФЛ
423 000 руб. страховые взносы в месяц. 423 000 х 12=5 076 000 руб. в год страховые взносы.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<sst xmlns="http://schemas.openxmlformats.org/spreadsheetml/2006/main" count="144" uniqueCount="56">
  <si>
    <t>Коэффициент К1</t>
  </si>
  <si>
    <t>Коэффициент К2</t>
  </si>
  <si>
    <t>Базовая доходность, руб.</t>
  </si>
  <si>
    <t>Сумма ЕНВД в год</t>
  </si>
  <si>
    <t>Минимальный налог при упрощенке за год</t>
  </si>
  <si>
    <t>Налог на упрощенке "доходы минус расходы" за год</t>
  </si>
  <si>
    <t>Налог на упрощенке с объектом "доходы" за год</t>
  </si>
  <si>
    <t>Доходы по виду деятельности за год, руб.</t>
  </si>
  <si>
    <t>Расходы по виду деятельности за год, руб.</t>
  </si>
  <si>
    <t>в том числе:</t>
  </si>
  <si>
    <t>зарплата</t>
  </si>
  <si>
    <t>Сумма страховых взносов, которая уменьшает ЕНВД</t>
  </si>
  <si>
    <t>Сумма страховых взносов, которая уменьшает налог на упрощенке с доходов</t>
  </si>
  <si>
    <t>Сумма налога, которую заплатит компания (уменьшенная на 50% страховых взносов)</t>
  </si>
  <si>
    <t>Сумма ЕНВД, которую заплатит компания (уменьшенная на 50% страховых взносов)</t>
  </si>
  <si>
    <t>Сумма налога, которую заплатит компания (надо платить минимальный налог, если он выше, чем фактически рассчитанный)</t>
  </si>
  <si>
    <t>Физический показатель</t>
  </si>
  <si>
    <t>ЕНВД</t>
  </si>
  <si>
    <t>Упрощенка</t>
  </si>
  <si>
    <t>Доходы</t>
  </si>
  <si>
    <t>Доходы минус расходы</t>
  </si>
  <si>
    <t>Общая система</t>
  </si>
  <si>
    <t>X</t>
  </si>
  <si>
    <t>Расчет налоговых обязательств</t>
  </si>
  <si>
    <t>Упрощенка с объектом "доходы"</t>
  </si>
  <si>
    <t>Упрощенка с объектом "доходы минус расходы"</t>
  </si>
  <si>
    <t>Общая нагрузка (налог + взносы)</t>
  </si>
  <si>
    <t>Налог на прибыль</t>
  </si>
  <si>
    <t>Налог на имущество</t>
  </si>
  <si>
    <t>Остаточная стоимость основных средств</t>
  </si>
  <si>
    <t>Сравнение налоговых обязательств</t>
  </si>
  <si>
    <t>Показатели</t>
  </si>
  <si>
    <t>Налоговый режим</t>
  </si>
  <si>
    <t>страховые взносы, тариф, %</t>
  </si>
  <si>
    <t>страховые взносы, сумма, руб.</t>
  </si>
  <si>
    <t>Ставка упрощенного налога в регионе</t>
  </si>
  <si>
    <t>страховые взносы на травматизм, тариф, %</t>
  </si>
  <si>
    <t>страховые взносы на тарвматизм, сумма, руб.</t>
  </si>
  <si>
    <t>НДС к уплате</t>
  </si>
  <si>
    <t>Доходы по виду деятельности за год, Без НДС, руб.</t>
  </si>
  <si>
    <t>НДС с реализации</t>
  </si>
  <si>
    <t>материалы и услуги, Без НДС, руб.</t>
  </si>
  <si>
    <t>материалы, товары и услуги, руб.</t>
  </si>
  <si>
    <t>Исходные данные за год:</t>
  </si>
  <si>
    <t xml:space="preserve">Расчёт подготовил </t>
  </si>
  <si>
    <t>Доходы 47 800 000 руб.;</t>
  </si>
  <si>
    <t>Расходы 46 000 000 руб.;</t>
  </si>
  <si>
    <t>в т. ч. з/пл. 16 920 000 руб.</t>
  </si>
  <si>
    <r>
      <t xml:space="preserve">2 000 000 руб. общехозяйственные расходы ежемесячно. Расшифровка: 1 100 000 аренда офиса, 375 000 оплата за обеспечение управления, содержания и эксплуатации помещения, 70 000 уборка помещения, 130 000 связь (включая мобильную), 200 000 командировочные расходы, 125 000 руб. прочие расходы (включая канцелярку и химию).
24 000 000 руб. в год общехозяйственные расходы.
************************************************************
22 000 000 руб. в год зарплата с страховыми взносами и НДФЛ.
</t>
    </r>
    <r>
      <rPr>
        <b/>
        <sz val="11"/>
        <color indexed="8"/>
        <rFont val="Calibri"/>
        <family val="2"/>
      </rPr>
      <t>1 410 000 руб. зарплата с НДФЛ в месяц</t>
    </r>
    <r>
      <rPr>
        <sz val="11"/>
        <color theme="1"/>
        <rFont val="Calibri"/>
        <family val="2"/>
      </rPr>
      <t>. 1 410 000 х 12=16 920 000 руб. в год зарплата с НДФЛ
423 000 руб. страховые взносы в месяц. 423 000 х 12=5 076 000 руб. в год страховые взносы</t>
    </r>
  </si>
  <si>
    <t>входящий НДС с материалов, товаров и услуг</t>
  </si>
  <si>
    <t xml:space="preserve">Общая нагрузка (налоги + взносы) </t>
  </si>
  <si>
    <t>Общая налоговая нагрузка</t>
  </si>
  <si>
    <t>Сравнение налоговой нагрузки на разных видах налогообложения</t>
  </si>
  <si>
    <t>Spartak</t>
  </si>
  <si>
    <t>Форум бухгалтеров и аудиторов Glbyh.Ru</t>
  </si>
  <si>
    <t>15.12.13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</si>
</sst>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5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5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3E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36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36" fillId="0" borderId="11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4" fontId="36" fillId="0" borderId="15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0" fillId="0" borderId="14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3" fontId="0" fillId="33" borderId="12" xfId="0" applyNumberFormat="1" applyFill="1" applyBorder="1" applyAlignment="1">
      <alignment horizontal="center"/>
    </xf>
    <xf numFmtId="9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9" fontId="0" fillId="0" borderId="13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10" fontId="0" fillId="34" borderId="11" xfId="0" applyNumberFormat="1" applyFill="1" applyBorder="1" applyAlignment="1">
      <alignment wrapText="1"/>
    </xf>
    <xf numFmtId="0" fontId="0" fillId="0" borderId="20" xfId="0" applyBorder="1" applyAlignment="1">
      <alignment wrapText="1"/>
    </xf>
    <xf numFmtId="4" fontId="0" fillId="33" borderId="21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36" fillId="0" borderId="14" xfId="0" applyFont="1" applyBorder="1" applyAlignment="1">
      <alignment horizontal="center" wrapText="1"/>
    </xf>
    <xf numFmtId="0" fontId="36" fillId="0" borderId="14" xfId="0" applyFont="1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46" fillId="0" borderId="21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0" xfId="0" applyBorder="1" applyAlignment="1">
      <alignment vertical="center" wrapText="1"/>
    </xf>
    <xf numFmtId="9" fontId="0" fillId="34" borderId="10" xfId="0" applyNumberFormat="1" applyFill="1" applyBorder="1" applyAlignment="1">
      <alignment/>
    </xf>
    <xf numFmtId="9" fontId="0" fillId="34" borderId="12" xfId="0" applyNumberFormat="1" applyFill="1" applyBorder="1" applyAlignment="1">
      <alignment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36" fillId="0" borderId="2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8" fillId="0" borderId="0" xfId="42" applyFont="1" applyAlignment="1" applyProtection="1">
      <alignment horizontal="left" vertical="center"/>
      <protection/>
    </xf>
    <xf numFmtId="169" fontId="27" fillId="34" borderId="27" xfId="0" applyNumberFormat="1" applyFont="1" applyFill="1" applyBorder="1" applyAlignment="1">
      <alignment horizontal="center" vertical="top"/>
    </xf>
    <xf numFmtId="169" fontId="0" fillId="34" borderId="28" xfId="0" applyNumberFormat="1" applyFont="1" applyFill="1" applyBorder="1" applyAlignment="1">
      <alignment horizontal="center" vertical="top"/>
    </xf>
    <xf numFmtId="169" fontId="0" fillId="34" borderId="29" xfId="0" applyNumberFormat="1" applyFont="1" applyFill="1" applyBorder="1" applyAlignment="1">
      <alignment horizontal="center" vertical="top"/>
    </xf>
    <xf numFmtId="0" fontId="36" fillId="0" borderId="30" xfId="0" applyFont="1" applyBorder="1" applyAlignment="1">
      <alignment horizontal="center" wrapText="1"/>
    </xf>
    <xf numFmtId="0" fontId="36" fillId="0" borderId="3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6" fillId="0" borderId="3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3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byh.ru/showthread.php?t=1858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60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2" max="2" width="48.00390625" style="0" customWidth="1"/>
    <col min="3" max="4" width="15.7109375" style="0" customWidth="1"/>
    <col min="5" max="5" width="24.28125" style="0" customWidth="1"/>
    <col min="6" max="6" width="19.140625" style="0" customWidth="1"/>
  </cols>
  <sheetData>
    <row r="2" ht="15.75" thickBot="1"/>
    <row r="3" spans="2:6" ht="24" customHeight="1" thickBot="1">
      <c r="B3" s="61" t="s">
        <v>52</v>
      </c>
      <c r="C3" s="68"/>
      <c r="D3" s="68"/>
      <c r="E3" s="68"/>
      <c r="F3" s="69"/>
    </row>
    <row r="4" spans="2:6" ht="15">
      <c r="B4" s="83" t="s">
        <v>31</v>
      </c>
      <c r="C4" s="77" t="s">
        <v>17</v>
      </c>
      <c r="D4" s="79" t="s">
        <v>18</v>
      </c>
      <c r="E4" s="80"/>
      <c r="F4" s="81" t="s">
        <v>21</v>
      </c>
    </row>
    <row r="5" spans="2:6" ht="15" customHeight="1" thickBot="1">
      <c r="B5" s="84"/>
      <c r="C5" s="78"/>
      <c r="D5" s="47" t="s">
        <v>19</v>
      </c>
      <c r="E5" s="48" t="s">
        <v>20</v>
      </c>
      <c r="F5" s="82"/>
    </row>
    <row r="6" spans="2:6" ht="15" customHeight="1">
      <c r="B6" s="43" t="s">
        <v>16</v>
      </c>
      <c r="C6" s="44">
        <v>30</v>
      </c>
      <c r="D6" s="45" t="s">
        <v>22</v>
      </c>
      <c r="E6" s="45" t="s">
        <v>22</v>
      </c>
      <c r="F6" s="46" t="s">
        <v>22</v>
      </c>
    </row>
    <row r="7" spans="2:6" ht="15" customHeight="1">
      <c r="B7" s="8" t="s">
        <v>2</v>
      </c>
      <c r="C7" s="38">
        <v>7500</v>
      </c>
      <c r="D7" s="3" t="s">
        <v>22</v>
      </c>
      <c r="E7" s="3" t="s">
        <v>22</v>
      </c>
      <c r="F7" s="9" t="s">
        <v>22</v>
      </c>
    </row>
    <row r="8" spans="2:6" ht="15" customHeight="1">
      <c r="B8" s="8" t="s">
        <v>0</v>
      </c>
      <c r="C8" s="60">
        <v>1.672</v>
      </c>
      <c r="D8" s="3" t="s">
        <v>22</v>
      </c>
      <c r="E8" s="3" t="s">
        <v>22</v>
      </c>
      <c r="F8" s="9" t="s">
        <v>22</v>
      </c>
    </row>
    <row r="9" spans="2:6" ht="15" customHeight="1">
      <c r="B9" s="8" t="s">
        <v>1</v>
      </c>
      <c r="C9" s="2">
        <v>1</v>
      </c>
      <c r="D9" s="3" t="s">
        <v>22</v>
      </c>
      <c r="E9" s="3" t="s">
        <v>22</v>
      </c>
      <c r="F9" s="9" t="s">
        <v>22</v>
      </c>
    </row>
    <row r="10" spans="2:6" ht="15" customHeight="1">
      <c r="B10" s="8" t="s">
        <v>29</v>
      </c>
      <c r="C10" s="5" t="s">
        <v>22</v>
      </c>
      <c r="D10" s="5" t="s">
        <v>22</v>
      </c>
      <c r="E10" s="5" t="s">
        <v>22</v>
      </c>
      <c r="F10" s="39">
        <v>3000000</v>
      </c>
    </row>
    <row r="11" spans="2:6" ht="15">
      <c r="B11" s="8" t="s">
        <v>28</v>
      </c>
      <c r="C11" s="5" t="s">
        <v>22</v>
      </c>
      <c r="D11" s="5" t="s">
        <v>22</v>
      </c>
      <c r="E11" s="5" t="s">
        <v>22</v>
      </c>
      <c r="F11" s="18" t="s">
        <v>22</v>
      </c>
    </row>
    <row r="12" spans="2:6" ht="15">
      <c r="B12" s="42">
        <v>0.022</v>
      </c>
      <c r="C12" s="5" t="s">
        <v>22</v>
      </c>
      <c r="D12" s="5" t="s">
        <v>22</v>
      </c>
      <c r="E12" s="5" t="s">
        <v>22</v>
      </c>
      <c r="F12" s="37">
        <f>F10*B12</f>
        <v>66000</v>
      </c>
    </row>
    <row r="13" spans="2:6" ht="30">
      <c r="B13" s="8" t="s">
        <v>7</v>
      </c>
      <c r="C13" s="5" t="s">
        <v>22</v>
      </c>
      <c r="D13" s="64">
        <v>47800000</v>
      </c>
      <c r="E13" s="64"/>
      <c r="F13" s="65"/>
    </row>
    <row r="14" spans="2:6" ht="16.5" customHeight="1">
      <c r="B14" s="8" t="s">
        <v>39</v>
      </c>
      <c r="C14" s="5" t="s">
        <v>22</v>
      </c>
      <c r="D14" s="40" t="s">
        <v>22</v>
      </c>
      <c r="E14" s="40" t="s">
        <v>22</v>
      </c>
      <c r="F14" s="21">
        <f>D13/1.18</f>
        <v>40508474.57627119</v>
      </c>
    </row>
    <row r="15" spans="2:6" ht="16.5" customHeight="1">
      <c r="B15" s="8" t="s">
        <v>40</v>
      </c>
      <c r="C15" s="5" t="s">
        <v>22</v>
      </c>
      <c r="D15" s="40" t="s">
        <v>22</v>
      </c>
      <c r="E15" s="40" t="s">
        <v>22</v>
      </c>
      <c r="F15" s="21">
        <f>D13-F14</f>
        <v>7291525.423728809</v>
      </c>
    </row>
    <row r="16" spans="2:6" ht="30">
      <c r="B16" s="8" t="s">
        <v>8</v>
      </c>
      <c r="C16" s="5" t="s">
        <v>22</v>
      </c>
      <c r="D16" s="5" t="s">
        <v>22</v>
      </c>
      <c r="E16" s="64">
        <v>46000000</v>
      </c>
      <c r="F16" s="65"/>
    </row>
    <row r="17" spans="2:6" ht="15">
      <c r="B17" s="10" t="s">
        <v>9</v>
      </c>
      <c r="C17" s="5" t="s">
        <v>22</v>
      </c>
      <c r="D17" s="5" t="s">
        <v>22</v>
      </c>
      <c r="E17" s="5" t="s">
        <v>22</v>
      </c>
      <c r="F17" s="18" t="s">
        <v>22</v>
      </c>
    </row>
    <row r="18" spans="2:6" ht="15">
      <c r="B18" s="8" t="s">
        <v>10</v>
      </c>
      <c r="C18" s="64">
        <v>16920000</v>
      </c>
      <c r="D18" s="64"/>
      <c r="E18" s="64"/>
      <c r="F18" s="65"/>
    </row>
    <row r="19" spans="2:6" ht="15">
      <c r="B19" s="20" t="s">
        <v>33</v>
      </c>
      <c r="C19" s="57">
        <v>0.3</v>
      </c>
      <c r="D19" s="57">
        <v>0.3</v>
      </c>
      <c r="E19" s="57">
        <v>0.3</v>
      </c>
      <c r="F19" s="58">
        <v>0.3</v>
      </c>
    </row>
    <row r="20" spans="2:6" ht="15">
      <c r="B20" s="11" t="s">
        <v>34</v>
      </c>
      <c r="C20" s="36">
        <f>C18*C19</f>
        <v>5076000</v>
      </c>
      <c r="D20" s="36">
        <f>C18*D19</f>
        <v>5076000</v>
      </c>
      <c r="E20" s="36">
        <f>C18*E19</f>
        <v>5076000</v>
      </c>
      <c r="F20" s="37">
        <f>C18*F19</f>
        <v>5076000</v>
      </c>
    </row>
    <row r="21" spans="2:6" ht="15">
      <c r="B21" s="11" t="s">
        <v>36</v>
      </c>
      <c r="C21" s="71">
        <v>0.002</v>
      </c>
      <c r="D21" s="72"/>
      <c r="E21" s="72"/>
      <c r="F21" s="73"/>
    </row>
    <row r="22" spans="2:6" ht="15">
      <c r="B22" s="22" t="s">
        <v>37</v>
      </c>
      <c r="C22" s="23">
        <f>C18*C21</f>
        <v>33840</v>
      </c>
      <c r="D22" s="23">
        <f>C18*C21</f>
        <v>33840</v>
      </c>
      <c r="E22" s="23">
        <f>C18*C21</f>
        <v>33840</v>
      </c>
      <c r="F22" s="24">
        <f>C18*C21</f>
        <v>33840</v>
      </c>
    </row>
    <row r="23" spans="2:6" ht="15">
      <c r="B23" s="11" t="s">
        <v>42</v>
      </c>
      <c r="C23" s="36"/>
      <c r="D23" s="36"/>
      <c r="E23" s="36"/>
      <c r="F23" s="37">
        <v>24000000</v>
      </c>
    </row>
    <row r="24" spans="2:6" ht="15">
      <c r="B24" s="22" t="s">
        <v>41</v>
      </c>
      <c r="C24" s="23"/>
      <c r="D24" s="23"/>
      <c r="E24" s="23"/>
      <c r="F24" s="27">
        <f>F23/1.18+2000000</f>
        <v>22338983.05084746</v>
      </c>
    </row>
    <row r="25" spans="2:6" ht="15.75" thickBot="1">
      <c r="B25" s="25" t="s">
        <v>49</v>
      </c>
      <c r="C25" s="19"/>
      <c r="D25" s="19"/>
      <c r="E25" s="19"/>
      <c r="F25" s="26">
        <f>F23-F24</f>
        <v>1661016.9491525404</v>
      </c>
    </row>
    <row r="26" spans="2:6" ht="24" customHeight="1" thickBot="1">
      <c r="B26" s="61" t="s">
        <v>23</v>
      </c>
      <c r="C26" s="62"/>
      <c r="D26" s="62"/>
      <c r="E26" s="62"/>
      <c r="F26" s="63"/>
    </row>
    <row r="27" spans="2:6" ht="22.5" customHeight="1" thickBot="1">
      <c r="B27" s="61" t="s">
        <v>17</v>
      </c>
      <c r="C27" s="62"/>
      <c r="D27" s="62"/>
      <c r="E27" s="62"/>
      <c r="F27" s="63"/>
    </row>
    <row r="28" spans="2:6" ht="23.25" customHeight="1">
      <c r="B28" s="56" t="s">
        <v>3</v>
      </c>
      <c r="C28" s="49">
        <f>C6*C7*C8*C9*12*15%</f>
        <v>677160</v>
      </c>
      <c r="D28" s="50" t="s">
        <v>22</v>
      </c>
      <c r="E28" s="50" t="s">
        <v>22</v>
      </c>
      <c r="F28" s="51" t="s">
        <v>22</v>
      </c>
    </row>
    <row r="29" spans="2:6" ht="33.75" customHeight="1">
      <c r="B29" s="8" t="s">
        <v>11</v>
      </c>
      <c r="C29" s="29">
        <f>IF((C20+C22)&gt;C28/2,C28/2,(C20+C22))</f>
        <v>338580</v>
      </c>
      <c r="D29" s="30" t="s">
        <v>22</v>
      </c>
      <c r="E29" s="30" t="s">
        <v>22</v>
      </c>
      <c r="F29" s="31" t="s">
        <v>22</v>
      </c>
    </row>
    <row r="30" spans="2:6" s="1" customFormat="1" ht="33.75" customHeight="1">
      <c r="B30" s="12" t="s">
        <v>14</v>
      </c>
      <c r="C30" s="35">
        <f>C28-C29</f>
        <v>338580</v>
      </c>
      <c r="D30" s="30" t="s">
        <v>22</v>
      </c>
      <c r="E30" s="30" t="s">
        <v>22</v>
      </c>
      <c r="F30" s="31" t="s">
        <v>22</v>
      </c>
    </row>
    <row r="31" spans="2:6" s="1" customFormat="1" ht="23.25" customHeight="1" thickBot="1">
      <c r="B31" s="13" t="s">
        <v>26</v>
      </c>
      <c r="C31" s="32">
        <f>C30+C20+C22</f>
        <v>5448420</v>
      </c>
      <c r="D31" s="33"/>
      <c r="E31" s="33"/>
      <c r="F31" s="34"/>
    </row>
    <row r="32" spans="2:6" ht="24" customHeight="1" thickBot="1">
      <c r="B32" s="61" t="s">
        <v>24</v>
      </c>
      <c r="C32" s="62"/>
      <c r="D32" s="62"/>
      <c r="E32" s="62"/>
      <c r="F32" s="63"/>
    </row>
    <row r="33" spans="2:6" ht="15.75" customHeight="1">
      <c r="B33" s="43" t="s">
        <v>6</v>
      </c>
      <c r="C33" s="45" t="s">
        <v>22</v>
      </c>
      <c r="D33" s="52">
        <f>D13*0.06</f>
        <v>2868000</v>
      </c>
      <c r="E33" s="45" t="s">
        <v>22</v>
      </c>
      <c r="F33" s="46" t="s">
        <v>22</v>
      </c>
    </row>
    <row r="34" spans="2:6" ht="30">
      <c r="B34" s="8" t="s">
        <v>12</v>
      </c>
      <c r="C34" s="3" t="s">
        <v>22</v>
      </c>
      <c r="D34" s="36">
        <f>IF((D20+D22)&gt;D33/2,D33/2,(D20+D22))</f>
        <v>1434000</v>
      </c>
      <c r="E34" s="3" t="s">
        <v>22</v>
      </c>
      <c r="F34" s="9" t="s">
        <v>22</v>
      </c>
    </row>
    <row r="35" spans="2:6" s="1" customFormat="1" ht="30">
      <c r="B35" s="12" t="s">
        <v>13</v>
      </c>
      <c r="C35" s="3" t="s">
        <v>22</v>
      </c>
      <c r="D35" s="4">
        <f>D33-D34</f>
        <v>1434000</v>
      </c>
      <c r="E35" s="3" t="s">
        <v>22</v>
      </c>
      <c r="F35" s="9" t="s">
        <v>22</v>
      </c>
    </row>
    <row r="36" spans="2:6" s="1" customFormat="1" ht="15.75" thickBot="1">
      <c r="B36" s="13" t="s">
        <v>26</v>
      </c>
      <c r="C36" s="14" t="s">
        <v>22</v>
      </c>
      <c r="D36" s="16">
        <f>D35+D20+D22</f>
        <v>6543840</v>
      </c>
      <c r="E36" s="14" t="s">
        <v>22</v>
      </c>
      <c r="F36" s="17" t="s">
        <v>22</v>
      </c>
    </row>
    <row r="37" spans="2:6" ht="24" customHeight="1" thickBot="1">
      <c r="B37" s="61" t="s">
        <v>25</v>
      </c>
      <c r="C37" s="62"/>
      <c r="D37" s="62"/>
      <c r="E37" s="62"/>
      <c r="F37" s="63"/>
    </row>
    <row r="38" spans="2:6" ht="15">
      <c r="B38" s="43" t="s">
        <v>4</v>
      </c>
      <c r="C38" s="45" t="s">
        <v>22</v>
      </c>
      <c r="D38" s="45" t="s">
        <v>22</v>
      </c>
      <c r="E38" s="52">
        <f>D13*0.01</f>
        <v>478000</v>
      </c>
      <c r="F38" s="46" t="s">
        <v>22</v>
      </c>
    </row>
    <row r="39" spans="2:6" ht="15">
      <c r="B39" s="8" t="s">
        <v>35</v>
      </c>
      <c r="C39" s="3" t="s">
        <v>22</v>
      </c>
      <c r="D39" s="3" t="s">
        <v>22</v>
      </c>
      <c r="E39" s="59">
        <v>0.15</v>
      </c>
      <c r="F39" s="9" t="s">
        <v>22</v>
      </c>
    </row>
    <row r="40" spans="2:6" ht="30">
      <c r="B40" s="8" t="s">
        <v>5</v>
      </c>
      <c r="C40" s="3" t="s">
        <v>22</v>
      </c>
      <c r="D40" s="3" t="s">
        <v>22</v>
      </c>
      <c r="E40" s="36">
        <f>(D13-E16)*E39</f>
        <v>270000</v>
      </c>
      <c r="F40" s="9" t="s">
        <v>22</v>
      </c>
    </row>
    <row r="41" spans="2:6" s="1" customFormat="1" ht="45">
      <c r="B41" s="12" t="s">
        <v>15</v>
      </c>
      <c r="C41" s="3" t="s">
        <v>22</v>
      </c>
      <c r="D41" s="3" t="s">
        <v>22</v>
      </c>
      <c r="E41" s="4">
        <f>IF(E38&gt;E40,E38,E40)</f>
        <v>478000</v>
      </c>
      <c r="F41" s="9" t="s">
        <v>22</v>
      </c>
    </row>
    <row r="42" spans="2:6" s="1" customFormat="1" ht="15.75" thickBot="1">
      <c r="B42" s="13" t="s">
        <v>26</v>
      </c>
      <c r="C42" s="14" t="s">
        <v>22</v>
      </c>
      <c r="D42" s="14" t="s">
        <v>22</v>
      </c>
      <c r="E42" s="16">
        <f>E41+E20+E22</f>
        <v>5587840</v>
      </c>
      <c r="F42" s="17" t="s">
        <v>22</v>
      </c>
    </row>
    <row r="43" spans="2:6" ht="24" customHeight="1" thickBot="1">
      <c r="B43" s="61" t="s">
        <v>21</v>
      </c>
      <c r="C43" s="62"/>
      <c r="D43" s="62"/>
      <c r="E43" s="62"/>
      <c r="F43" s="63"/>
    </row>
    <row r="44" spans="2:6" ht="15">
      <c r="B44" s="53" t="s">
        <v>38</v>
      </c>
      <c r="C44" s="54" t="s">
        <v>22</v>
      </c>
      <c r="D44" s="45" t="s">
        <v>22</v>
      </c>
      <c r="E44" s="45" t="s">
        <v>22</v>
      </c>
      <c r="F44" s="55">
        <f>F15-F25</f>
        <v>5630508.474576268</v>
      </c>
    </row>
    <row r="45" spans="2:6" ht="15">
      <c r="B45" s="8" t="s">
        <v>27</v>
      </c>
      <c r="C45" s="3" t="s">
        <v>22</v>
      </c>
      <c r="D45" s="3" t="s">
        <v>22</v>
      </c>
      <c r="E45" s="3" t="s">
        <v>22</v>
      </c>
      <c r="F45" s="37">
        <f>(F14-C18-F24)*20%</f>
        <v>249898.30508474633</v>
      </c>
    </row>
    <row r="46" spans="2:6" ht="15.75" thickBot="1">
      <c r="B46" s="13" t="s">
        <v>50</v>
      </c>
      <c r="C46" s="14" t="s">
        <v>22</v>
      </c>
      <c r="D46" s="14" t="s">
        <v>22</v>
      </c>
      <c r="E46" s="14" t="s">
        <v>22</v>
      </c>
      <c r="F46" s="15">
        <f>F45+F44+F12+F20+F22</f>
        <v>11056246.779661015</v>
      </c>
    </row>
    <row r="47" spans="2:6" ht="24" customHeight="1" thickBot="1">
      <c r="B47" s="61" t="s">
        <v>30</v>
      </c>
      <c r="C47" s="62"/>
      <c r="D47" s="62"/>
      <c r="E47" s="62"/>
      <c r="F47" s="63"/>
    </row>
    <row r="48" spans="2:6" ht="15">
      <c r="B48" s="85" t="s">
        <v>32</v>
      </c>
      <c r="C48" s="87" t="s">
        <v>17</v>
      </c>
      <c r="D48" s="74" t="s">
        <v>18</v>
      </c>
      <c r="E48" s="75"/>
      <c r="F48" s="66" t="s">
        <v>21</v>
      </c>
    </row>
    <row r="49" spans="2:6" ht="15">
      <c r="B49" s="86"/>
      <c r="C49" s="88"/>
      <c r="D49" s="6" t="s">
        <v>19</v>
      </c>
      <c r="E49" s="7" t="s">
        <v>20</v>
      </c>
      <c r="F49" s="67"/>
    </row>
    <row r="50" spans="2:6" ht="15.75" thickBot="1">
      <c r="B50" s="13" t="s">
        <v>51</v>
      </c>
      <c r="C50" s="16">
        <f>C31</f>
        <v>5448420</v>
      </c>
      <c r="D50" s="16">
        <f>D36</f>
        <v>6543840</v>
      </c>
      <c r="E50" s="16">
        <f>E42</f>
        <v>5587840</v>
      </c>
      <c r="F50" s="15">
        <f>F46</f>
        <v>11056246.779661015</v>
      </c>
    </row>
    <row r="52" ht="15">
      <c r="B52" t="s">
        <v>43</v>
      </c>
    </row>
    <row r="53" ht="15">
      <c r="B53" t="s">
        <v>45</v>
      </c>
    </row>
    <row r="54" ht="15">
      <c r="B54" t="s">
        <v>46</v>
      </c>
    </row>
    <row r="55" ht="15">
      <c r="B55" t="s">
        <v>47</v>
      </c>
    </row>
    <row r="56" spans="2:6" ht="160.5" customHeight="1">
      <c r="B56" s="76" t="s">
        <v>48</v>
      </c>
      <c r="C56" s="76"/>
      <c r="D56" s="76"/>
      <c r="E56" s="76"/>
      <c r="F56" s="76"/>
    </row>
    <row r="57" spans="2:6" ht="15.75" customHeight="1">
      <c r="B57" s="28"/>
      <c r="C57" s="28"/>
      <c r="D57" s="28"/>
      <c r="E57" s="28"/>
      <c r="F57" s="28"/>
    </row>
    <row r="58" spans="2:6" ht="15.75" customHeight="1">
      <c r="B58" s="28"/>
      <c r="C58" s="28"/>
      <c r="D58" s="28"/>
      <c r="E58" s="28"/>
      <c r="F58" s="28"/>
    </row>
    <row r="59" spans="2:5" ht="15">
      <c r="B59" s="41" t="s">
        <v>44</v>
      </c>
      <c r="C59" s="41" t="s">
        <v>55</v>
      </c>
      <c r="D59" s="41"/>
      <c r="E59" s="41" t="s">
        <v>53</v>
      </c>
    </row>
    <row r="60" spans="5:6" ht="15">
      <c r="E60" s="70" t="s">
        <v>54</v>
      </c>
      <c r="F60" s="70"/>
    </row>
  </sheetData>
  <sheetProtection/>
  <mergeCells count="21">
    <mergeCell ref="B43:F43"/>
    <mergeCell ref="C4:C5"/>
    <mergeCell ref="D4:E4"/>
    <mergeCell ref="F4:F5"/>
    <mergeCell ref="B4:B5"/>
    <mergeCell ref="B26:F26"/>
    <mergeCell ref="B48:B49"/>
    <mergeCell ref="B32:F32"/>
    <mergeCell ref="C48:C49"/>
    <mergeCell ref="B47:F47"/>
    <mergeCell ref="B37:F37"/>
    <mergeCell ref="B27:F27"/>
    <mergeCell ref="D13:F13"/>
    <mergeCell ref="F48:F49"/>
    <mergeCell ref="B3:F3"/>
    <mergeCell ref="E60:F60"/>
    <mergeCell ref="E16:F16"/>
    <mergeCell ref="C21:F21"/>
    <mergeCell ref="C18:F18"/>
    <mergeCell ref="D48:E48"/>
    <mergeCell ref="B56:F56"/>
  </mergeCells>
  <hyperlinks>
    <hyperlink ref="E60:F60" r:id="rId1" display="Форум бухгалтеров и аудиторов Glbyh.Ru"/>
  </hyperlinks>
  <printOptions/>
  <pageMargins left="0.2362204724409449" right="0.15748031496062992" top="0.1968503937007874" bottom="0.15748031496062992" header="0.31496062992125984" footer="0.31496062992125984"/>
  <pageSetup fitToHeight="1" fitToWidth="1" horizontalDpi="600" verticalDpi="600" orientation="portrait" paperSize="9" scale="7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Spartak</cp:lastModifiedBy>
  <cp:lastPrinted>2013-12-09T12:22:29Z</cp:lastPrinted>
  <dcterms:created xsi:type="dcterms:W3CDTF">2012-09-12T14:59:47Z</dcterms:created>
  <dcterms:modified xsi:type="dcterms:W3CDTF">2013-12-14T23:15:58Z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